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275" windowHeight="8445"/>
  </bookViews>
  <sheets>
    <sheet name="P9-60B" sheetId="1" r:id="rId1"/>
  </sheets>
  <definedNames>
    <definedName name="_xlnm.Print_Area" localSheetId="0">'P9-60B'!$A$1:$I$125</definedName>
  </definedNames>
  <calcPr calcId="145621"/>
</workbook>
</file>

<file path=xl/calcChain.xml><?xml version="1.0" encoding="utf-8"?>
<calcChain xmlns="http://schemas.openxmlformats.org/spreadsheetml/2006/main">
  <c r="H106" i="1" l="1"/>
  <c r="H105" i="1"/>
  <c r="G124" i="1" l="1"/>
  <c r="G121" i="1"/>
  <c r="G118" i="1"/>
  <c r="H109" i="1"/>
  <c r="H100" i="1"/>
  <c r="H98" i="1"/>
  <c r="H99" i="1"/>
  <c r="H97" i="1"/>
  <c r="H96" i="1"/>
  <c r="H94" i="1"/>
  <c r="H93" i="1"/>
  <c r="H92" i="1"/>
  <c r="H90" i="1"/>
  <c r="H89" i="1"/>
  <c r="H88" i="1"/>
  <c r="H87" i="1"/>
  <c r="H85" i="1"/>
  <c r="H84" i="1"/>
  <c r="H83" i="1"/>
  <c r="G99" i="1"/>
  <c r="G93" i="1"/>
  <c r="G90" i="1"/>
  <c r="G89" i="1"/>
  <c r="G88" i="1"/>
  <c r="G87" i="1"/>
  <c r="G84" i="1"/>
  <c r="F93" i="1"/>
  <c r="F94" i="1" s="1"/>
  <c r="F100" i="1" s="1"/>
  <c r="G83" i="1" s="1"/>
  <c r="G85" i="1" s="1"/>
  <c r="G94" i="1" s="1"/>
  <c r="G100" i="1" s="1"/>
  <c r="F90" i="1"/>
  <c r="F89" i="1"/>
  <c r="F88" i="1"/>
  <c r="F87" i="1"/>
  <c r="F85" i="1"/>
  <c r="F84" i="1"/>
  <c r="F83" i="1"/>
  <c r="E100" i="1"/>
  <c r="E94" i="1"/>
  <c r="E93" i="1"/>
  <c r="E90" i="1"/>
  <c r="E89" i="1"/>
  <c r="E88" i="1"/>
  <c r="E87" i="1"/>
  <c r="E85" i="1"/>
  <c r="E84" i="1"/>
  <c r="F77" i="1"/>
  <c r="G77" i="1"/>
  <c r="H77" i="1"/>
  <c r="E77" i="1"/>
  <c r="H76" i="1"/>
  <c r="H75" i="1"/>
  <c r="G75" i="1"/>
  <c r="F75" i="1"/>
  <c r="E75" i="1"/>
  <c r="F69" i="1"/>
  <c r="G69" i="1"/>
  <c r="H69" i="1"/>
  <c r="E69" i="1"/>
  <c r="H68" i="1"/>
  <c r="H67" i="1"/>
  <c r="K33" i="1"/>
  <c r="K32" i="1"/>
  <c r="K34" i="1" s="1"/>
  <c r="K36" i="1" s="1"/>
  <c r="K38" i="1" s="1"/>
  <c r="G36" i="1" s="1"/>
  <c r="H36" i="1" s="1"/>
  <c r="G23" i="1"/>
  <c r="K35" i="1" s="1"/>
  <c r="G22" i="1"/>
  <c r="G24" i="1" s="1"/>
  <c r="F22" i="1"/>
  <c r="E23" i="1" s="1"/>
  <c r="F25" i="1" s="1"/>
  <c r="E22" i="1"/>
  <c r="E25" i="1" s="1"/>
  <c r="H25" i="1" s="1"/>
  <c r="G14" i="1"/>
  <c r="F14" i="1"/>
  <c r="E14" i="1"/>
  <c r="G15" i="1"/>
  <c r="G16" i="1" s="1"/>
  <c r="F15" i="1"/>
  <c r="E15" i="1"/>
  <c r="H15" i="1" s="1"/>
  <c r="E16" i="1" l="1"/>
  <c r="H22" i="1"/>
  <c r="F23" i="1"/>
  <c r="G25" i="1" s="1"/>
  <c r="G26" i="1" s="1"/>
  <c r="G32" i="1" s="1"/>
  <c r="H23" i="1"/>
  <c r="F24" i="1"/>
  <c r="F26" i="1" s="1"/>
  <c r="F32" i="1" s="1"/>
  <c r="F16" i="1"/>
  <c r="E24" i="1"/>
  <c r="E26" i="1" s="1"/>
  <c r="E32" i="1" s="1"/>
  <c r="H14" i="1"/>
  <c r="H16" i="1" s="1"/>
  <c r="E66" i="1" l="1"/>
  <c r="E35" i="1"/>
  <c r="G66" i="1"/>
  <c r="G35" i="1"/>
  <c r="F35" i="1"/>
  <c r="F66" i="1"/>
  <c r="H24" i="1"/>
  <c r="H26" i="1" s="1"/>
  <c r="H32" i="1" s="1"/>
  <c r="H35" i="1" s="1"/>
  <c r="H37" i="1" s="1"/>
  <c r="F38" i="1" l="1"/>
  <c r="E36" i="1"/>
  <c r="H66" i="1"/>
  <c r="G38" i="1"/>
  <c r="F36" i="1"/>
  <c r="F37" i="1" s="1"/>
  <c r="F39" i="1" s="1"/>
  <c r="F41" i="1" s="1"/>
  <c r="G37" i="1"/>
  <c r="G39" i="1" s="1"/>
  <c r="G41" i="1" s="1"/>
  <c r="G47" i="1" s="1"/>
  <c r="E38" i="1"/>
  <c r="H38" i="1" s="1"/>
  <c r="H39" i="1" s="1"/>
  <c r="H41" i="1" s="1"/>
  <c r="E37" i="1"/>
  <c r="F47" i="1" l="1"/>
  <c r="G48" i="1"/>
  <c r="E39" i="1"/>
  <c r="E41" i="1" s="1"/>
  <c r="G49" i="1"/>
  <c r="F48" i="1" l="1"/>
  <c r="H48" i="1" s="1"/>
  <c r="E47" i="1"/>
  <c r="F49" i="1"/>
  <c r="E49" i="1" l="1"/>
  <c r="H47" i="1"/>
  <c r="H49" i="1" s="1"/>
</calcChain>
</file>

<file path=xl/sharedStrings.xml><?xml version="1.0" encoding="utf-8"?>
<sst xmlns="http://schemas.openxmlformats.org/spreadsheetml/2006/main" count="129" uniqueCount="93">
  <si>
    <t>Sales Budget</t>
  </si>
  <si>
    <t>January</t>
  </si>
  <si>
    <t>February</t>
  </si>
  <si>
    <t>March</t>
  </si>
  <si>
    <t>Quarter</t>
  </si>
  <si>
    <t>Cash Collections Budget</t>
  </si>
  <si>
    <t>Production Budget</t>
  </si>
  <si>
    <t>Direct Materials Budget</t>
  </si>
  <si>
    <t>Cash Payments for Direct Material Purchases Budget</t>
  </si>
  <si>
    <t>Cash Payments for Direct Labor Budget</t>
  </si>
  <si>
    <t>Cash Payments for Manufacturing Overhead Budget</t>
  </si>
  <si>
    <t>Cash Payments for Operating Expenses Budget</t>
  </si>
  <si>
    <t>Combined Cash Budget</t>
  </si>
  <si>
    <t>Budgeted Manufacturing Cost per Unit</t>
  </si>
  <si>
    <t>Budgeted Income Statement</t>
  </si>
  <si>
    <t>April</t>
  </si>
  <si>
    <t>May</t>
  </si>
  <si>
    <t>December</t>
  </si>
  <si>
    <t>Master Budget</t>
  </si>
  <si>
    <t>PRESIDIO MANUFACTURING</t>
  </si>
  <si>
    <t>Sales</t>
  </si>
  <si>
    <t>(Units)</t>
  </si>
  <si>
    <t>Selling</t>
  </si>
  <si>
    <t>Price</t>
  </si>
  <si>
    <t>(dollars)</t>
  </si>
  <si>
    <t xml:space="preserve">Cash </t>
  </si>
  <si>
    <t xml:space="preserve">Credit </t>
  </si>
  <si>
    <t>Total Cash</t>
  </si>
  <si>
    <t>Collections</t>
  </si>
  <si>
    <t>Unit sales</t>
  </si>
  <si>
    <t>Plus: Desired Ending Inventory</t>
  </si>
  <si>
    <t>Total needed</t>
  </si>
  <si>
    <t>Less: Beginning inventory</t>
  </si>
  <si>
    <t xml:space="preserve">Units to produce </t>
  </si>
  <si>
    <t>Units to be produced</t>
  </si>
  <si>
    <t>Multiply by: Quantity (Pounds) of DM needed per Unit</t>
  </si>
  <si>
    <t>Quantity (Pounds) needed for production</t>
  </si>
  <si>
    <t>Plus: Desired ending inventory of Dm</t>
  </si>
  <si>
    <t>Total quantity (pounds) needed</t>
  </si>
  <si>
    <t>Less: Beginning inventory of DM</t>
  </si>
  <si>
    <t>Quantity (pounds) to purchase</t>
  </si>
  <si>
    <t>Multiply by: Cost per pound</t>
  </si>
  <si>
    <t>Total Cost of DM purchases</t>
  </si>
  <si>
    <t>Desired ending inv</t>
  </si>
  <si>
    <t>Total Needed</t>
  </si>
  <si>
    <t>Beginning inven</t>
  </si>
  <si>
    <t>Units to produce</t>
  </si>
  <si>
    <t>Dm needed per unit</t>
  </si>
  <si>
    <t>Dm need for production</t>
  </si>
  <si>
    <t>20% of current month DM purchases</t>
  </si>
  <si>
    <t>80% of last months DM purchases</t>
  </si>
  <si>
    <t>Total Cash Payments</t>
  </si>
  <si>
    <t>Total cost of direct labor</t>
  </si>
  <si>
    <t>Variable manufacturing overhead costs</t>
  </si>
  <si>
    <t>Rent (fixed)</t>
  </si>
  <si>
    <t>Cash Payments for Manufacturing Overhead</t>
  </si>
  <si>
    <t>Other Fixed MOH</t>
  </si>
  <si>
    <t>Variable operating expenses</t>
  </si>
  <si>
    <t>Fixed operating expenses</t>
  </si>
  <si>
    <t xml:space="preserve">Cash payments for operating expenses </t>
  </si>
  <si>
    <t>Beginning cash balance</t>
  </si>
  <si>
    <t>Plus: Cash collections</t>
  </si>
  <si>
    <t>Total cash available</t>
  </si>
  <si>
    <t>Less: Cash payments</t>
  </si>
  <si>
    <t>Direct materials purchases</t>
  </si>
  <si>
    <t>Direct labor</t>
  </si>
  <si>
    <t>Manufacturing overhead costs</t>
  </si>
  <si>
    <t>Operating expenses</t>
  </si>
  <si>
    <t>Tax payment</t>
  </si>
  <si>
    <t>Total cash payments</t>
  </si>
  <si>
    <t>Ending cash balance before financing</t>
  </si>
  <si>
    <t>Financing:</t>
  </si>
  <si>
    <t>Plus: New borrowings</t>
  </si>
  <si>
    <t>Less: Debt repayments</t>
  </si>
  <si>
    <t>Less: Interest payments</t>
  </si>
  <si>
    <t>Total financing</t>
  </si>
  <si>
    <t xml:space="preserve">Ending Cash Balance  </t>
  </si>
  <si>
    <t>Direct materials cost per unit</t>
  </si>
  <si>
    <t>Direct labor cost per unit</t>
  </si>
  <si>
    <t>Variable manufacturing overhead costs per unit</t>
  </si>
  <si>
    <t>Fixed manufacturing overhead cost per unit</t>
  </si>
  <si>
    <t>Budgeted cost of manufacturing one unit</t>
  </si>
  <si>
    <t>Sales Revenue</t>
  </si>
  <si>
    <t>Less: Cost of goods sold</t>
  </si>
  <si>
    <t>Gross profit</t>
  </si>
  <si>
    <t>Less: Operating expenses</t>
  </si>
  <si>
    <t>Less: Depreciation expense</t>
  </si>
  <si>
    <t>Operating income</t>
  </si>
  <si>
    <t>Less: Interest expense</t>
  </si>
  <si>
    <t>Less: Income tax expense</t>
  </si>
  <si>
    <t>Net income</t>
  </si>
  <si>
    <t>Equipment purchases</t>
  </si>
  <si>
    <t>Amie Bergstrom - ACCT 2020 - Wendy Gunn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</si>
</sst>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5" xfId="0" applyNumberFormat="1" applyFont="1" applyFill="1" applyBorder="1" applyAlignment="1">
      <alignment horizontal="center"/>
    </xf>
    <xf numFmtId="0" fontId="3" fillId="0" borderId="13" xfId="0" applyNumberFormat="1" applyFont="1" applyFill="1" applyBorder="1"/>
    <xf numFmtId="0" fontId="3" fillId="0" borderId="14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/>
    <xf numFmtId="0" fontId="2" fillId="0" borderId="0" xfId="0" applyNumberFormat="1" applyFont="1" applyFill="1"/>
    <xf numFmtId="0" fontId="2" fillId="0" borderId="9" xfId="0" applyNumberFormat="1" applyFont="1" applyFill="1" applyBorder="1" applyAlignment="1"/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5" xfId="0" applyNumberFormat="1" applyFont="1" applyFill="1" applyBorder="1"/>
    <xf numFmtId="0" fontId="3" fillId="0" borderId="6" xfId="0" applyNumberFormat="1" applyFont="1" applyFill="1" applyBorder="1"/>
    <xf numFmtId="0" fontId="3" fillId="0" borderId="7" xfId="1" applyNumberFormat="1" applyFont="1" applyFill="1" applyBorder="1"/>
    <xf numFmtId="0" fontId="3" fillId="0" borderId="9" xfId="0" applyNumberFormat="1" applyFont="1" applyFill="1" applyBorder="1"/>
    <xf numFmtId="0" fontId="3" fillId="0" borderId="0" xfId="0" applyNumberFormat="1" applyFont="1" applyFill="1" applyBorder="1"/>
    <xf numFmtId="0" fontId="3" fillId="0" borderId="12" xfId="0" applyNumberFormat="1" applyFont="1" applyFill="1" applyBorder="1"/>
    <xf numFmtId="0" fontId="4" fillId="0" borderId="0" xfId="0" applyNumberFormat="1" applyFont="1" applyFill="1"/>
    <xf numFmtId="0" fontId="3" fillId="0" borderId="13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9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0" fontId="3" fillId="0" borderId="13" xfId="0" applyNumberFormat="1" applyFont="1" applyFill="1" applyBorder="1" applyAlignment="1"/>
    <xf numFmtId="0" fontId="3" fillId="0" borderId="15" xfId="0" applyNumberFormat="1" applyFont="1" applyFill="1" applyBorder="1" applyAlignment="1"/>
    <xf numFmtId="0" fontId="3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/>
    <xf numFmtId="0" fontId="3" fillId="0" borderId="10" xfId="0" applyNumberFormat="1" applyFont="1" applyFill="1" applyBorder="1" applyAlignment="1"/>
    <xf numFmtId="0" fontId="3" fillId="0" borderId="10" xfId="1" applyNumberFormat="1" applyFont="1" applyFill="1" applyBorder="1" applyAlignment="1"/>
    <xf numFmtId="0" fontId="3" fillId="0" borderId="10" xfId="1" applyNumberFormat="1" applyFont="1" applyFill="1" applyBorder="1"/>
    <xf numFmtId="0" fontId="3" fillId="0" borderId="11" xfId="0" applyNumberFormat="1" applyFont="1" applyFill="1" applyBorder="1"/>
    <xf numFmtId="0" fontId="3" fillId="0" borderId="10" xfId="2" applyNumberFormat="1" applyFont="1" applyFill="1" applyBorder="1"/>
    <xf numFmtId="0" fontId="3" fillId="0" borderId="15" xfId="0" applyNumberFormat="1" applyFont="1" applyFill="1" applyBorder="1"/>
    <xf numFmtId="0" fontId="3" fillId="0" borderId="14" xfId="2" applyNumberFormat="1" applyFont="1" applyFill="1" applyBorder="1"/>
    <xf numFmtId="0" fontId="3" fillId="0" borderId="0" xfId="0" applyNumberFormat="1" applyFont="1" applyFill="1" applyBorder="1" applyAlignment="1">
      <alignment wrapText="1"/>
    </xf>
    <xf numFmtId="0" fontId="3" fillId="0" borderId="11" xfId="0" applyNumberFormat="1" applyFont="1" applyFill="1" applyBorder="1" applyAlignment="1">
      <alignment wrapText="1"/>
    </xf>
    <xf numFmtId="0" fontId="3" fillId="0" borderId="9" xfId="0" applyNumberFormat="1" applyFont="1" applyFill="1" applyBorder="1" applyAlignment="1">
      <alignment horizontal="left" indent="1"/>
    </xf>
    <xf numFmtId="0" fontId="3" fillId="0" borderId="10" xfId="0" applyNumberFormat="1" applyFont="1" applyFill="1" applyBorder="1" applyAlignment="1">
      <alignment horizontal="right"/>
    </xf>
    <xf numFmtId="44" fontId="3" fillId="0" borderId="14" xfId="2" applyFont="1" applyFill="1" applyBorder="1"/>
    <xf numFmtId="44" fontId="3" fillId="0" borderId="10" xfId="0" applyNumberFormat="1" applyFont="1" applyFill="1" applyBorder="1" applyAlignment="1"/>
    <xf numFmtId="0" fontId="6" fillId="0" borderId="1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11" xfId="0" applyNumberFormat="1" applyFont="1" applyFill="1" applyBorder="1" applyAlignment="1">
      <alignment horizontal="left" indent="1"/>
    </xf>
    <xf numFmtId="1" fontId="3" fillId="0" borderId="7" xfId="0" applyNumberFormat="1" applyFont="1" applyFill="1" applyBorder="1" applyAlignment="1"/>
    <xf numFmtId="1" fontId="3" fillId="0" borderId="10" xfId="0" applyNumberFormat="1" applyFont="1" applyFill="1" applyBorder="1" applyAlignment="1"/>
    <xf numFmtId="1" fontId="3" fillId="0" borderId="10" xfId="0" applyNumberFormat="1" applyFont="1" applyFill="1" applyBorder="1" applyAlignment="1">
      <alignment horizontal="right"/>
    </xf>
    <xf numFmtId="1" fontId="3" fillId="0" borderId="10" xfId="1" applyNumberFormat="1" applyFont="1" applyFill="1" applyBorder="1" applyAlignment="1"/>
    <xf numFmtId="44" fontId="3" fillId="0" borderId="10" xfId="2" applyNumberFormat="1" applyFont="1" applyFill="1" applyBorder="1" applyAlignment="1"/>
    <xf numFmtId="44" fontId="3" fillId="0" borderId="10" xfId="2" applyFont="1" applyFill="1" applyBorder="1" applyAlignment="1"/>
    <xf numFmtId="44" fontId="3" fillId="0" borderId="7" xfId="2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3" fillId="0" borderId="11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25"/>
  <sheetViews>
    <sheetView showGridLines="0" tabSelected="1" zoomScaleNormal="100" zoomScalePageLayoutView="75" workbookViewId="0">
      <selection activeCell="D4" sqref="D4"/>
    </sheetView>
  </sheetViews>
  <sheetFormatPr defaultColWidth="9.140625" defaultRowHeight="15" x14ac:dyDescent="0.2"/>
  <cols>
    <col min="1" max="1" width="1.28515625" style="5" customWidth="1"/>
    <col min="2" max="2" width="9.140625" style="5" customWidth="1"/>
    <col min="3" max="3" width="12.7109375" style="5" customWidth="1"/>
    <col min="4" max="5" width="14.28515625" style="5" bestFit="1" customWidth="1"/>
    <col min="6" max="8" width="15.5703125" style="5" bestFit="1" customWidth="1"/>
    <col min="9" max="9" width="15.85546875" style="5" bestFit="1" customWidth="1"/>
    <col min="10" max="10" width="25" style="5" bestFit="1" customWidth="1"/>
    <col min="11" max="16384" width="9.140625" style="5"/>
  </cols>
  <sheetData>
    <row r="1" spans="1:10" ht="20.25" x14ac:dyDescent="0.3">
      <c r="A1" s="6"/>
      <c r="B1" s="69" t="s">
        <v>19</v>
      </c>
      <c r="C1" s="69"/>
      <c r="D1" s="69"/>
      <c r="E1" s="69"/>
      <c r="F1" s="69"/>
      <c r="G1" s="69"/>
      <c r="H1" s="69"/>
      <c r="I1" s="69"/>
    </row>
    <row r="2" spans="1:10" x14ac:dyDescent="0.2">
      <c r="B2" s="70" t="s">
        <v>18</v>
      </c>
      <c r="C2" s="70"/>
      <c r="D2" s="70"/>
      <c r="E2" s="70"/>
      <c r="F2" s="70"/>
      <c r="G2" s="70"/>
      <c r="H2" s="70"/>
      <c r="I2" s="70"/>
    </row>
    <row r="3" spans="1:10" x14ac:dyDescent="0.2">
      <c r="B3" s="71" t="s">
        <v>92</v>
      </c>
      <c r="C3" s="71"/>
      <c r="D3" s="71"/>
      <c r="E3" s="71"/>
      <c r="F3" s="71"/>
      <c r="G3" s="71"/>
      <c r="H3" s="71"/>
      <c r="I3" s="71"/>
    </row>
    <row r="5" spans="1:10" ht="15.75" x14ac:dyDescent="0.25">
      <c r="B5" s="57" t="s">
        <v>0</v>
      </c>
      <c r="C5" s="58"/>
      <c r="D5" s="58"/>
      <c r="E5" s="58"/>
      <c r="F5" s="58"/>
      <c r="G5" s="58"/>
      <c r="H5" s="58"/>
      <c r="I5" s="58"/>
      <c r="J5" s="7"/>
    </row>
    <row r="6" spans="1:10" x14ac:dyDescent="0.2">
      <c r="B6" s="8"/>
      <c r="C6" s="9"/>
      <c r="D6" s="9" t="s">
        <v>17</v>
      </c>
      <c r="E6" s="10" t="s">
        <v>1</v>
      </c>
      <c r="F6" s="10" t="s">
        <v>2</v>
      </c>
      <c r="G6" s="10" t="s">
        <v>3</v>
      </c>
      <c r="H6" s="10" t="s">
        <v>15</v>
      </c>
      <c r="I6" s="10" t="s">
        <v>16</v>
      </c>
    </row>
    <row r="7" spans="1:10" x14ac:dyDescent="0.2">
      <c r="B7" s="11" t="s">
        <v>20</v>
      </c>
      <c r="C7" s="12" t="s">
        <v>21</v>
      </c>
      <c r="D7" s="13">
        <v>5917</v>
      </c>
      <c r="E7" s="13">
        <v>8300</v>
      </c>
      <c r="F7" s="13">
        <v>9900</v>
      </c>
      <c r="G7" s="13">
        <v>9600</v>
      </c>
      <c r="H7" s="13">
        <v>9000</v>
      </c>
      <c r="I7" s="13">
        <v>8600</v>
      </c>
    </row>
    <row r="8" spans="1:10" x14ac:dyDescent="0.2">
      <c r="B8" s="14" t="s">
        <v>22</v>
      </c>
      <c r="C8" s="15" t="s">
        <v>23</v>
      </c>
      <c r="D8" s="33">
        <v>12</v>
      </c>
      <c r="E8" s="33">
        <v>12</v>
      </c>
      <c r="F8" s="33">
        <v>12</v>
      </c>
      <c r="G8" s="33">
        <v>12</v>
      </c>
      <c r="H8" s="33">
        <v>12</v>
      </c>
      <c r="I8" s="33">
        <v>12</v>
      </c>
    </row>
    <row r="9" spans="1:10" x14ac:dyDescent="0.2">
      <c r="B9" s="16" t="s">
        <v>20</v>
      </c>
      <c r="C9" s="2" t="s">
        <v>24</v>
      </c>
      <c r="D9" s="37">
        <v>71000</v>
      </c>
      <c r="E9" s="37">
        <v>99600</v>
      </c>
      <c r="F9" s="37">
        <v>118800</v>
      </c>
      <c r="G9" s="37">
        <v>115200</v>
      </c>
      <c r="H9" s="37">
        <v>108000</v>
      </c>
      <c r="I9" s="37">
        <v>103200</v>
      </c>
    </row>
    <row r="12" spans="1:10" ht="15.75" x14ac:dyDescent="0.25">
      <c r="B12" s="57" t="s">
        <v>5</v>
      </c>
      <c r="C12" s="58"/>
      <c r="D12" s="58"/>
      <c r="E12" s="58"/>
      <c r="F12" s="58"/>
      <c r="G12" s="58"/>
      <c r="H12" s="59"/>
    </row>
    <row r="13" spans="1:10" x14ac:dyDescent="0.2">
      <c r="B13" s="16"/>
      <c r="C13" s="2"/>
      <c r="D13" s="1"/>
      <c r="E13" s="18" t="s">
        <v>1</v>
      </c>
      <c r="F13" s="19" t="s">
        <v>2</v>
      </c>
      <c r="G13" s="18" t="s">
        <v>3</v>
      </c>
      <c r="H13" s="19" t="s">
        <v>4</v>
      </c>
    </row>
    <row r="14" spans="1:10" x14ac:dyDescent="0.2">
      <c r="B14" s="20"/>
      <c r="C14" s="21" t="s">
        <v>25</v>
      </c>
      <c r="D14" s="22" t="s">
        <v>20</v>
      </c>
      <c r="E14" s="53">
        <f>E9*0.35</f>
        <v>34860</v>
      </c>
      <c r="F14" s="53">
        <f>F9*0.35</f>
        <v>41580</v>
      </c>
      <c r="G14" s="53">
        <f>G9*0.35</f>
        <v>40320</v>
      </c>
      <c r="H14" s="53">
        <f>E14+F14+G14</f>
        <v>116760</v>
      </c>
    </row>
    <row r="15" spans="1:10" x14ac:dyDescent="0.2">
      <c r="B15" s="24"/>
      <c r="C15" s="4" t="s">
        <v>26</v>
      </c>
      <c r="D15" s="25" t="s">
        <v>20</v>
      </c>
      <c r="E15" s="31">
        <f>D9*0.65</f>
        <v>46150</v>
      </c>
      <c r="F15" s="31">
        <f>E9*0.65</f>
        <v>64740</v>
      </c>
      <c r="G15" s="31">
        <f>F9*0.65</f>
        <v>77220</v>
      </c>
      <c r="H15" s="31">
        <f>E15+F15+G15</f>
        <v>188110</v>
      </c>
    </row>
    <row r="16" spans="1:10" x14ac:dyDescent="0.2">
      <c r="B16" s="24"/>
      <c r="C16" s="4" t="s">
        <v>27</v>
      </c>
      <c r="D16" s="25" t="s">
        <v>28</v>
      </c>
      <c r="E16" s="52">
        <f>SUM(E14:E15)</f>
        <v>81010</v>
      </c>
      <c r="F16" s="52">
        <f>SUM(F14:F15)</f>
        <v>106320</v>
      </c>
      <c r="G16" s="52">
        <f>SUM(G14:G15)</f>
        <v>117540</v>
      </c>
      <c r="H16" s="52">
        <f>SUM(H14:H15)</f>
        <v>304870</v>
      </c>
    </row>
    <row r="17" spans="2:11" x14ac:dyDescent="0.2">
      <c r="B17" s="26"/>
      <c r="C17" s="27"/>
      <c r="D17" s="28"/>
      <c r="E17" s="3"/>
      <c r="F17" s="3"/>
      <c r="G17" s="3"/>
      <c r="H17" s="3"/>
    </row>
    <row r="20" spans="2:11" ht="15.75" x14ac:dyDescent="0.25">
      <c r="B20" s="57" t="s">
        <v>6</v>
      </c>
      <c r="C20" s="58"/>
      <c r="D20" s="58"/>
      <c r="E20" s="58"/>
      <c r="F20" s="58"/>
      <c r="G20" s="58"/>
      <c r="H20" s="59"/>
    </row>
    <row r="21" spans="2:11" x14ac:dyDescent="0.2">
      <c r="B21" s="16"/>
      <c r="C21" s="2"/>
      <c r="D21" s="1"/>
      <c r="E21" s="18" t="s">
        <v>1</v>
      </c>
      <c r="F21" s="19" t="s">
        <v>2</v>
      </c>
      <c r="G21" s="18" t="s">
        <v>3</v>
      </c>
      <c r="H21" s="19" t="s">
        <v>4</v>
      </c>
      <c r="J21" s="29"/>
      <c r="K21" s="29"/>
    </row>
    <row r="22" spans="2:11" x14ac:dyDescent="0.2">
      <c r="B22" s="20" t="s">
        <v>29</v>
      </c>
      <c r="C22" s="21"/>
      <c r="D22" s="22"/>
      <c r="E22" s="23">
        <f>E7</f>
        <v>8300</v>
      </c>
      <c r="F22" s="23">
        <f>F7</f>
        <v>9900</v>
      </c>
      <c r="G22" s="23">
        <f>G7</f>
        <v>9600</v>
      </c>
      <c r="H22" s="23">
        <f>SUM(E22:G22)</f>
        <v>27800</v>
      </c>
    </row>
    <row r="23" spans="2:11" x14ac:dyDescent="0.2">
      <c r="B23" s="30" t="s">
        <v>30</v>
      </c>
      <c r="C23" s="4"/>
      <c r="D23" s="25"/>
      <c r="E23" s="31">
        <f>F22*0.1</f>
        <v>990</v>
      </c>
      <c r="F23" s="31">
        <f>G22*0.1</f>
        <v>960</v>
      </c>
      <c r="G23" s="31">
        <f>H7*0.1</f>
        <v>900</v>
      </c>
      <c r="H23" s="31">
        <f>G23</f>
        <v>900</v>
      </c>
    </row>
    <row r="24" spans="2:11" x14ac:dyDescent="0.2">
      <c r="B24" s="30" t="s">
        <v>31</v>
      </c>
      <c r="C24" s="4"/>
      <c r="D24" s="25"/>
      <c r="E24" s="31">
        <f>E22+E23</f>
        <v>9290</v>
      </c>
      <c r="F24" s="31">
        <f>F22+F23</f>
        <v>10860</v>
      </c>
      <c r="G24" s="31">
        <f>G22+G23</f>
        <v>10500</v>
      </c>
      <c r="H24" s="31">
        <f>H22+H23</f>
        <v>28700</v>
      </c>
    </row>
    <row r="25" spans="2:11" x14ac:dyDescent="0.2">
      <c r="B25" s="24" t="s">
        <v>32</v>
      </c>
      <c r="C25" s="4"/>
      <c r="D25" s="25"/>
      <c r="E25" s="44">
        <f>E22*0.1</f>
        <v>830</v>
      </c>
      <c r="F25" s="31">
        <f>E23</f>
        <v>990</v>
      </c>
      <c r="G25" s="31">
        <f>F23</f>
        <v>960</v>
      </c>
      <c r="H25" s="44">
        <f>E25</f>
        <v>830</v>
      </c>
    </row>
    <row r="26" spans="2:11" x14ac:dyDescent="0.2">
      <c r="B26" s="24" t="s">
        <v>33</v>
      </c>
      <c r="C26" s="4"/>
      <c r="D26" s="25"/>
      <c r="E26" s="31">
        <f>E24-E25</f>
        <v>8460</v>
      </c>
      <c r="F26" s="31">
        <f>F24-F25</f>
        <v>9870</v>
      </c>
      <c r="G26" s="31">
        <f>G24-G25</f>
        <v>9540</v>
      </c>
      <c r="H26" s="31">
        <f>H24-H25</f>
        <v>27870</v>
      </c>
    </row>
    <row r="27" spans="2:11" x14ac:dyDescent="0.2">
      <c r="B27" s="26"/>
      <c r="C27" s="27"/>
      <c r="D27" s="28"/>
      <c r="E27" s="3"/>
      <c r="F27" s="3"/>
      <c r="G27" s="3"/>
      <c r="H27" s="3"/>
    </row>
    <row r="30" spans="2:11" ht="15.75" x14ac:dyDescent="0.25">
      <c r="B30" s="57" t="s">
        <v>7</v>
      </c>
      <c r="C30" s="58"/>
      <c r="D30" s="58"/>
      <c r="E30" s="58"/>
      <c r="F30" s="58"/>
      <c r="G30" s="58"/>
      <c r="H30" s="59"/>
    </row>
    <row r="31" spans="2:11" x14ac:dyDescent="0.2">
      <c r="B31" s="16"/>
      <c r="C31" s="2"/>
      <c r="D31" s="1"/>
      <c r="E31" s="18" t="s">
        <v>1</v>
      </c>
      <c r="F31" s="19" t="s">
        <v>2</v>
      </c>
      <c r="G31" s="18" t="s">
        <v>3</v>
      </c>
      <c r="H31" s="19" t="s">
        <v>4</v>
      </c>
      <c r="J31" s="29"/>
      <c r="K31" s="5" t="s">
        <v>15</v>
      </c>
    </row>
    <row r="32" spans="2:11" x14ac:dyDescent="0.2">
      <c r="B32" s="20" t="s">
        <v>34</v>
      </c>
      <c r="C32" s="21"/>
      <c r="D32" s="22"/>
      <c r="E32" s="23">
        <f>E26</f>
        <v>8460</v>
      </c>
      <c r="F32" s="23">
        <f>F26</f>
        <v>9870</v>
      </c>
      <c r="G32" s="23">
        <f>G26</f>
        <v>9540</v>
      </c>
      <c r="H32" s="23">
        <f>H26</f>
        <v>27870</v>
      </c>
      <c r="J32" s="5" t="s">
        <v>29</v>
      </c>
      <c r="K32" s="5">
        <f>108000/12</f>
        <v>9000</v>
      </c>
    </row>
    <row r="33" spans="2:11" x14ac:dyDescent="0.2">
      <c r="B33" s="60" t="s">
        <v>35</v>
      </c>
      <c r="C33" s="61"/>
      <c r="D33" s="62"/>
      <c r="E33" s="31">
        <v>3</v>
      </c>
      <c r="F33" s="31">
        <v>3</v>
      </c>
      <c r="G33" s="31">
        <v>3</v>
      </c>
      <c r="H33" s="31">
        <v>3</v>
      </c>
      <c r="J33" s="5" t="s">
        <v>43</v>
      </c>
      <c r="K33" s="5">
        <f>I7*0.1</f>
        <v>860</v>
      </c>
    </row>
    <row r="34" spans="2:11" x14ac:dyDescent="0.2">
      <c r="B34" s="60"/>
      <c r="C34" s="61"/>
      <c r="D34" s="62"/>
      <c r="E34" s="41"/>
      <c r="F34" s="41"/>
      <c r="G34" s="41"/>
      <c r="H34" s="41"/>
      <c r="J34" s="5" t="s">
        <v>44</v>
      </c>
      <c r="K34" s="5">
        <f>K32+K33</f>
        <v>9860</v>
      </c>
    </row>
    <row r="35" spans="2:11" x14ac:dyDescent="0.2">
      <c r="B35" s="30" t="s">
        <v>36</v>
      </c>
      <c r="C35" s="4"/>
      <c r="D35" s="25"/>
      <c r="E35" s="31">
        <f>E32*E33</f>
        <v>25380</v>
      </c>
      <c r="F35" s="31">
        <f t="shared" ref="F35:H35" si="0">F32*F33</f>
        <v>29610</v>
      </c>
      <c r="G35" s="31">
        <f t="shared" si="0"/>
        <v>28620</v>
      </c>
      <c r="H35" s="31">
        <f t="shared" si="0"/>
        <v>83610</v>
      </c>
      <c r="J35" s="4" t="s">
        <v>45</v>
      </c>
      <c r="K35" s="5">
        <f>G23</f>
        <v>900</v>
      </c>
    </row>
    <row r="36" spans="2:11" x14ac:dyDescent="0.2">
      <c r="B36" s="30" t="s">
        <v>37</v>
      </c>
      <c r="C36" s="4"/>
      <c r="D36" s="25"/>
      <c r="E36" s="31">
        <f>F35*0.2</f>
        <v>5922</v>
      </c>
      <c r="F36" s="31">
        <f>G35*0.2</f>
        <v>5724</v>
      </c>
      <c r="G36" s="31">
        <f>K38*0.2</f>
        <v>5376</v>
      </c>
      <c r="H36" s="31">
        <f>G36</f>
        <v>5376</v>
      </c>
      <c r="J36" s="5" t="s">
        <v>46</v>
      </c>
      <c r="K36" s="5">
        <f>K34-K35</f>
        <v>8960</v>
      </c>
    </row>
    <row r="37" spans="2:11" x14ac:dyDescent="0.2">
      <c r="B37" s="30" t="s">
        <v>38</v>
      </c>
      <c r="C37" s="4"/>
      <c r="D37" s="25"/>
      <c r="E37" s="31">
        <f>E35+E36</f>
        <v>31302</v>
      </c>
      <c r="F37" s="31">
        <f t="shared" ref="F37:H37" si="1">F35+F36</f>
        <v>35334</v>
      </c>
      <c r="G37" s="31">
        <f t="shared" si="1"/>
        <v>33996</v>
      </c>
      <c r="H37" s="31">
        <f t="shared" si="1"/>
        <v>88986</v>
      </c>
      <c r="J37" s="5" t="s">
        <v>47</v>
      </c>
      <c r="K37" s="5">
        <v>3</v>
      </c>
    </row>
    <row r="38" spans="2:11" x14ac:dyDescent="0.2">
      <c r="B38" s="30" t="s">
        <v>39</v>
      </c>
      <c r="C38" s="4"/>
      <c r="D38" s="25"/>
      <c r="E38" s="31">
        <f>E35*0.2</f>
        <v>5076</v>
      </c>
      <c r="F38" s="31">
        <f t="shared" ref="F38:G38" si="2">F35*0.2</f>
        <v>5922</v>
      </c>
      <c r="G38" s="31">
        <f t="shared" si="2"/>
        <v>5724</v>
      </c>
      <c r="H38" s="31">
        <f>E38</f>
        <v>5076</v>
      </c>
      <c r="J38" s="5" t="s">
        <v>48</v>
      </c>
      <c r="K38" s="5">
        <f>K36*3</f>
        <v>26880</v>
      </c>
    </row>
    <row r="39" spans="2:11" x14ac:dyDescent="0.2">
      <c r="B39" s="30" t="s">
        <v>40</v>
      </c>
      <c r="C39" s="4"/>
      <c r="D39" s="25"/>
      <c r="E39" s="31">
        <f>E37-E38</f>
        <v>26226</v>
      </c>
      <c r="F39" s="31">
        <f t="shared" ref="F39:H39" si="3">F37-F38</f>
        <v>29412</v>
      </c>
      <c r="G39" s="31">
        <f t="shared" si="3"/>
        <v>28272</v>
      </c>
      <c r="H39" s="31">
        <f t="shared" si="3"/>
        <v>83910</v>
      </c>
    </row>
    <row r="40" spans="2:11" x14ac:dyDescent="0.2">
      <c r="B40" s="30" t="s">
        <v>41</v>
      </c>
      <c r="C40" s="4"/>
      <c r="D40" s="25"/>
      <c r="E40" s="41">
        <v>2</v>
      </c>
      <c r="F40" s="41">
        <v>2</v>
      </c>
      <c r="G40" s="41">
        <v>2</v>
      </c>
      <c r="H40" s="41">
        <v>2</v>
      </c>
    </row>
    <row r="41" spans="2:11" x14ac:dyDescent="0.2">
      <c r="B41" s="30" t="s">
        <v>42</v>
      </c>
      <c r="C41" s="4"/>
      <c r="D41" s="25"/>
      <c r="E41" s="52">
        <f>E39*E40</f>
        <v>52452</v>
      </c>
      <c r="F41" s="52">
        <f t="shared" ref="F41:H41" si="4">F39*F40</f>
        <v>58824</v>
      </c>
      <c r="G41" s="52">
        <f t="shared" si="4"/>
        <v>56544</v>
      </c>
      <c r="H41" s="52">
        <f t="shared" si="4"/>
        <v>167820</v>
      </c>
    </row>
    <row r="42" spans="2:11" x14ac:dyDescent="0.2">
      <c r="B42" s="26"/>
      <c r="C42" s="27"/>
      <c r="D42" s="28"/>
      <c r="E42" s="42"/>
      <c r="F42" s="42"/>
      <c r="G42" s="42"/>
      <c r="H42" s="42"/>
    </row>
    <row r="45" spans="2:11" ht="15.75" x14ac:dyDescent="0.25">
      <c r="B45" s="57" t="s">
        <v>8</v>
      </c>
      <c r="C45" s="58"/>
      <c r="D45" s="58"/>
      <c r="E45" s="58"/>
      <c r="F45" s="58"/>
      <c r="G45" s="58"/>
      <c r="H45" s="59"/>
    </row>
    <row r="46" spans="2:11" x14ac:dyDescent="0.2">
      <c r="B46" s="16"/>
      <c r="C46" s="2"/>
      <c r="D46" s="1"/>
      <c r="E46" s="18" t="s">
        <v>1</v>
      </c>
      <c r="F46" s="19" t="s">
        <v>2</v>
      </c>
      <c r="G46" s="18" t="s">
        <v>3</v>
      </c>
      <c r="H46" s="19" t="s">
        <v>4</v>
      </c>
    </row>
    <row r="47" spans="2:11" x14ac:dyDescent="0.2">
      <c r="B47" s="20" t="s">
        <v>49</v>
      </c>
      <c r="C47" s="21"/>
      <c r="D47" s="22"/>
      <c r="E47" s="53">
        <f>E41*0.2</f>
        <v>10490.400000000001</v>
      </c>
      <c r="F47" s="53">
        <f>F41*0.2</f>
        <v>11764.800000000001</v>
      </c>
      <c r="G47" s="53">
        <f>G41*0.2</f>
        <v>11308.800000000001</v>
      </c>
      <c r="H47" s="53">
        <f>SUM(E47:G47)</f>
        <v>33564.000000000007</v>
      </c>
    </row>
    <row r="48" spans="2:11" x14ac:dyDescent="0.2">
      <c r="B48" s="30" t="s">
        <v>50</v>
      </c>
      <c r="C48" s="4"/>
      <c r="D48" s="25"/>
      <c r="E48" s="32">
        <v>43000</v>
      </c>
      <c r="F48" s="48">
        <f>E41*0.8</f>
        <v>41961.600000000006</v>
      </c>
      <c r="G48" s="48">
        <f>F41*0.8</f>
        <v>47059.200000000004</v>
      </c>
      <c r="H48" s="50">
        <f>SUM(E48:G48)</f>
        <v>132020.80000000002</v>
      </c>
    </row>
    <row r="49" spans="1:8" x14ac:dyDescent="0.2">
      <c r="B49" s="30" t="s">
        <v>51</v>
      </c>
      <c r="C49" s="4"/>
      <c r="D49" s="25"/>
      <c r="E49" s="52">
        <f>E47+E48</f>
        <v>53490.400000000001</v>
      </c>
      <c r="F49" s="52">
        <f t="shared" ref="F49:H49" si="5">F47+F48</f>
        <v>53726.400000000009</v>
      </c>
      <c r="G49" s="52">
        <f t="shared" si="5"/>
        <v>58368.000000000007</v>
      </c>
      <c r="H49" s="52">
        <f t="shared" si="5"/>
        <v>165584.80000000002</v>
      </c>
    </row>
    <row r="50" spans="1:8" x14ac:dyDescent="0.2">
      <c r="B50" s="24"/>
      <c r="C50" s="4"/>
      <c r="D50" s="25"/>
      <c r="E50" s="31"/>
      <c r="F50" s="31"/>
      <c r="G50" s="32"/>
      <c r="H50" s="32"/>
    </row>
    <row r="51" spans="1:8" x14ac:dyDescent="0.2">
      <c r="B51" s="24"/>
      <c r="C51" s="4"/>
      <c r="D51" s="25"/>
      <c r="E51" s="31"/>
      <c r="F51" s="31"/>
      <c r="G51" s="31"/>
      <c r="H51" s="31"/>
    </row>
    <row r="52" spans="1:8" x14ac:dyDescent="0.2">
      <c r="B52" s="26"/>
      <c r="C52" s="27"/>
      <c r="D52" s="28"/>
      <c r="E52" s="3"/>
      <c r="F52" s="3"/>
      <c r="G52" s="3"/>
      <c r="H52" s="3"/>
    </row>
    <row r="55" spans="1:8" ht="15.75" x14ac:dyDescent="0.25">
      <c r="B55" s="57" t="s">
        <v>9</v>
      </c>
      <c r="C55" s="58"/>
      <c r="D55" s="58"/>
      <c r="E55" s="58"/>
      <c r="F55" s="58"/>
      <c r="G55" s="58"/>
      <c r="H55" s="59"/>
    </row>
    <row r="56" spans="1:8" x14ac:dyDescent="0.2">
      <c r="B56" s="16"/>
      <c r="C56" s="2"/>
      <c r="D56" s="1"/>
      <c r="E56" s="18" t="s">
        <v>1</v>
      </c>
      <c r="F56" s="19" t="s">
        <v>2</v>
      </c>
      <c r="G56" s="18" t="s">
        <v>3</v>
      </c>
      <c r="H56" s="19" t="s">
        <v>4</v>
      </c>
    </row>
    <row r="57" spans="1:8" x14ac:dyDescent="0.2">
      <c r="B57" s="20" t="s">
        <v>52</v>
      </c>
      <c r="C57" s="21"/>
      <c r="D57" s="22"/>
      <c r="E57" s="53">
        <v>3807</v>
      </c>
      <c r="F57" s="53">
        <v>4442</v>
      </c>
      <c r="G57" s="53">
        <v>4293</v>
      </c>
      <c r="H57" s="53">
        <v>12542</v>
      </c>
    </row>
    <row r="58" spans="1:8" x14ac:dyDescent="0.2">
      <c r="B58" s="30"/>
      <c r="C58" s="4"/>
      <c r="D58" s="25"/>
      <c r="E58" s="33"/>
      <c r="F58" s="33"/>
      <c r="G58" s="33"/>
      <c r="H58" s="33"/>
    </row>
    <row r="59" spans="1:8" x14ac:dyDescent="0.2">
      <c r="B59" s="14"/>
      <c r="C59" s="15"/>
      <c r="D59" s="34"/>
      <c r="E59" s="33"/>
      <c r="F59" s="33"/>
      <c r="G59" s="33"/>
      <c r="H59" s="33"/>
    </row>
    <row r="60" spans="1:8" x14ac:dyDescent="0.2">
      <c r="A60" s="17"/>
      <c r="B60" s="14"/>
      <c r="C60" s="15"/>
      <c r="D60" s="34"/>
      <c r="E60" s="35"/>
      <c r="F60" s="35"/>
      <c r="G60" s="35"/>
      <c r="H60" s="35"/>
    </row>
    <row r="61" spans="1:8" x14ac:dyDescent="0.2">
      <c r="B61" s="16"/>
      <c r="C61" s="2"/>
      <c r="D61" s="36"/>
      <c r="E61" s="37"/>
      <c r="F61" s="37"/>
      <c r="G61" s="37"/>
      <c r="H61" s="37"/>
    </row>
    <row r="64" spans="1:8" ht="15.75" x14ac:dyDescent="0.25">
      <c r="B64" s="57" t="s">
        <v>10</v>
      </c>
      <c r="C64" s="58"/>
      <c r="D64" s="58"/>
      <c r="E64" s="58"/>
      <c r="F64" s="58"/>
      <c r="G64" s="58"/>
      <c r="H64" s="59"/>
    </row>
    <row r="65" spans="1:8" ht="15" customHeight="1" x14ac:dyDescent="0.2">
      <c r="B65" s="16"/>
      <c r="C65" s="2"/>
      <c r="D65" s="1"/>
      <c r="E65" s="18" t="s">
        <v>1</v>
      </c>
      <c r="F65" s="19" t="s">
        <v>2</v>
      </c>
      <c r="G65" s="18" t="s">
        <v>3</v>
      </c>
      <c r="H65" s="19" t="s">
        <v>4</v>
      </c>
    </row>
    <row r="66" spans="1:8" x14ac:dyDescent="0.2">
      <c r="B66" s="30" t="s">
        <v>53</v>
      </c>
      <c r="C66" s="4"/>
      <c r="D66" s="25"/>
      <c r="E66" s="53">
        <f>1.1*E32</f>
        <v>9306</v>
      </c>
      <c r="F66" s="53">
        <f>1.1*F32</f>
        <v>10857</v>
      </c>
      <c r="G66" s="53">
        <f>1.1*G32</f>
        <v>10494</v>
      </c>
      <c r="H66" s="53">
        <f>SUM(E66:G66)</f>
        <v>30657</v>
      </c>
    </row>
    <row r="67" spans="1:8" x14ac:dyDescent="0.2">
      <c r="B67" s="30" t="s">
        <v>54</v>
      </c>
      <c r="C67" s="4"/>
      <c r="D67" s="25"/>
      <c r="E67" s="32">
        <v>5500</v>
      </c>
      <c r="F67" s="32">
        <v>5500</v>
      </c>
      <c r="G67" s="32">
        <v>5500</v>
      </c>
      <c r="H67" s="32">
        <f>SUM(E67:G67)</f>
        <v>16500</v>
      </c>
    </row>
    <row r="68" spans="1:8" x14ac:dyDescent="0.2">
      <c r="B68" s="60" t="s">
        <v>56</v>
      </c>
      <c r="C68" s="61"/>
      <c r="D68" s="62"/>
      <c r="E68" s="32">
        <v>2900</v>
      </c>
      <c r="F68" s="32">
        <v>2900</v>
      </c>
      <c r="G68" s="32">
        <v>2900</v>
      </c>
      <c r="H68" s="32">
        <f>SUM(E68:G68)</f>
        <v>8700</v>
      </c>
    </row>
    <row r="69" spans="1:8" x14ac:dyDescent="0.2">
      <c r="A69" s="17"/>
      <c r="B69" s="24" t="s">
        <v>55</v>
      </c>
      <c r="C69" s="4"/>
      <c r="D69" s="25"/>
      <c r="E69" s="52">
        <f>SUM(E66:E68)</f>
        <v>17706</v>
      </c>
      <c r="F69" s="52">
        <f t="shared" ref="F69:H69" si="6">SUM(F66:F68)</f>
        <v>19257</v>
      </c>
      <c r="G69" s="52">
        <f t="shared" si="6"/>
        <v>18894</v>
      </c>
      <c r="H69" s="52">
        <f t="shared" si="6"/>
        <v>55857</v>
      </c>
    </row>
    <row r="70" spans="1:8" x14ac:dyDescent="0.2">
      <c r="B70" s="26"/>
      <c r="C70" s="27"/>
      <c r="D70" s="28"/>
      <c r="E70" s="3"/>
      <c r="F70" s="3"/>
      <c r="G70" s="3"/>
      <c r="H70" s="3"/>
    </row>
    <row r="73" spans="1:8" ht="15.75" x14ac:dyDescent="0.25">
      <c r="B73" s="57" t="s">
        <v>11</v>
      </c>
      <c r="C73" s="58"/>
      <c r="D73" s="58"/>
      <c r="E73" s="58"/>
      <c r="F73" s="58"/>
      <c r="G73" s="58"/>
      <c r="H73" s="59"/>
    </row>
    <row r="74" spans="1:8" x14ac:dyDescent="0.2">
      <c r="B74" s="16"/>
      <c r="C74" s="2"/>
      <c r="D74" s="1"/>
      <c r="E74" s="18" t="s">
        <v>1</v>
      </c>
      <c r="F74" s="19" t="s">
        <v>2</v>
      </c>
      <c r="G74" s="18" t="s">
        <v>3</v>
      </c>
      <c r="H74" s="19" t="s">
        <v>4</v>
      </c>
    </row>
    <row r="75" spans="1:8" x14ac:dyDescent="0.2">
      <c r="B75" s="30" t="s">
        <v>57</v>
      </c>
      <c r="C75" s="4"/>
      <c r="D75" s="25"/>
      <c r="E75" s="53">
        <f>1.25*E22</f>
        <v>10375</v>
      </c>
      <c r="F75" s="53">
        <f>1.25*F22</f>
        <v>12375</v>
      </c>
      <c r="G75" s="53">
        <f>1.25*G7</f>
        <v>12000</v>
      </c>
      <c r="H75" s="53">
        <f>SUM(E75:G75)</f>
        <v>34750</v>
      </c>
    </row>
    <row r="76" spans="1:8" x14ac:dyDescent="0.2">
      <c r="B76" s="30" t="s">
        <v>58</v>
      </c>
      <c r="C76" s="4"/>
      <c r="D76" s="25"/>
      <c r="E76" s="32">
        <v>1800</v>
      </c>
      <c r="F76" s="32">
        <v>1800</v>
      </c>
      <c r="G76" s="32">
        <v>1800</v>
      </c>
      <c r="H76" s="32">
        <f>SUM(E76:G76)</f>
        <v>5400</v>
      </c>
    </row>
    <row r="77" spans="1:8" x14ac:dyDescent="0.2">
      <c r="A77" s="17"/>
      <c r="B77" s="24" t="s">
        <v>59</v>
      </c>
      <c r="C77" s="4"/>
      <c r="D77" s="25"/>
      <c r="E77" s="52">
        <f>E75+E76</f>
        <v>12175</v>
      </c>
      <c r="F77" s="52">
        <f t="shared" ref="F77:H77" si="7">F75+F76</f>
        <v>14175</v>
      </c>
      <c r="G77" s="52">
        <f t="shared" si="7"/>
        <v>13800</v>
      </c>
      <c r="H77" s="52">
        <f t="shared" si="7"/>
        <v>40150</v>
      </c>
    </row>
    <row r="78" spans="1:8" x14ac:dyDescent="0.2">
      <c r="B78" s="26"/>
      <c r="C78" s="27"/>
      <c r="D78" s="28"/>
      <c r="E78" s="3"/>
      <c r="F78" s="3"/>
      <c r="G78" s="3"/>
      <c r="H78" s="3"/>
    </row>
    <row r="81" spans="2:8" ht="15.75" x14ac:dyDescent="0.25">
      <c r="B81" s="57" t="s">
        <v>12</v>
      </c>
      <c r="C81" s="58"/>
      <c r="D81" s="58"/>
      <c r="E81" s="58"/>
      <c r="F81" s="58"/>
      <c r="G81" s="58"/>
      <c r="H81" s="59"/>
    </row>
    <row r="82" spans="2:8" x14ac:dyDescent="0.2">
      <c r="B82" s="16"/>
      <c r="C82" s="2"/>
      <c r="D82" s="1"/>
      <c r="E82" s="18" t="s">
        <v>1</v>
      </c>
      <c r="F82" s="19" t="s">
        <v>2</v>
      </c>
      <c r="G82" s="18" t="s">
        <v>3</v>
      </c>
      <c r="H82" s="19" t="s">
        <v>4</v>
      </c>
    </row>
    <row r="83" spans="2:8" x14ac:dyDescent="0.2">
      <c r="B83" s="20" t="s">
        <v>60</v>
      </c>
      <c r="C83" s="21"/>
      <c r="D83" s="22"/>
      <c r="E83" s="23">
        <v>4600</v>
      </c>
      <c r="F83" s="47">
        <f>E100</f>
        <v>4431.6000000000058</v>
      </c>
      <c r="G83" s="47">
        <f>F100</f>
        <v>4951.1999999999971</v>
      </c>
      <c r="H83" s="23">
        <f>E83</f>
        <v>4600</v>
      </c>
    </row>
    <row r="84" spans="2:8" x14ac:dyDescent="0.2">
      <c r="B84" s="30" t="s">
        <v>61</v>
      </c>
      <c r="C84" s="38"/>
      <c r="D84" s="39"/>
      <c r="E84" s="31">
        <f>E16</f>
        <v>81010</v>
      </c>
      <c r="F84" s="48">
        <f>F16</f>
        <v>106320</v>
      </c>
      <c r="G84" s="48">
        <f>G16</f>
        <v>117540</v>
      </c>
      <c r="H84" s="31">
        <f>SUM(E84:G84)</f>
        <v>304870</v>
      </c>
    </row>
    <row r="85" spans="2:8" x14ac:dyDescent="0.2">
      <c r="B85" s="30" t="s">
        <v>62</v>
      </c>
      <c r="C85" s="38"/>
      <c r="D85" s="39"/>
      <c r="E85" s="41">
        <f>E83+E84</f>
        <v>85610</v>
      </c>
      <c r="F85" s="49">
        <f>F83+F84</f>
        <v>110751.6</v>
      </c>
      <c r="G85" s="49">
        <f>G84+G83</f>
        <v>122491.2</v>
      </c>
      <c r="H85" s="49">
        <f>H84+H83</f>
        <v>309470</v>
      </c>
    </row>
    <row r="86" spans="2:8" x14ac:dyDescent="0.2">
      <c r="B86" s="30" t="s">
        <v>63</v>
      </c>
      <c r="C86" s="4"/>
      <c r="D86" s="25"/>
      <c r="E86" s="31"/>
      <c r="F86" s="48"/>
      <c r="G86" s="31"/>
      <c r="H86" s="31"/>
    </row>
    <row r="87" spans="2:8" x14ac:dyDescent="0.2">
      <c r="B87" s="40" t="s">
        <v>64</v>
      </c>
      <c r="C87" s="45"/>
      <c r="D87" s="46"/>
      <c r="E87" s="48">
        <f>E49</f>
        <v>53490.400000000001</v>
      </c>
      <c r="F87" s="48">
        <f>F49</f>
        <v>53726.400000000009</v>
      </c>
      <c r="G87" s="31">
        <f>G49</f>
        <v>58368.000000000007</v>
      </c>
      <c r="H87" s="48">
        <f>H49</f>
        <v>165584.80000000002</v>
      </c>
    </row>
    <row r="88" spans="2:8" x14ac:dyDescent="0.2">
      <c r="B88" s="40" t="s">
        <v>65</v>
      </c>
      <c r="C88" s="45"/>
      <c r="D88" s="46"/>
      <c r="E88" s="31">
        <f>E57</f>
        <v>3807</v>
      </c>
      <c r="F88" s="48">
        <f>F57</f>
        <v>4442</v>
      </c>
      <c r="G88" s="31">
        <f>G57</f>
        <v>4293</v>
      </c>
      <c r="H88" s="31">
        <f>H57</f>
        <v>12542</v>
      </c>
    </row>
    <row r="89" spans="2:8" x14ac:dyDescent="0.2">
      <c r="B89" s="40" t="s">
        <v>66</v>
      </c>
      <c r="C89" s="45"/>
      <c r="D89" s="46"/>
      <c r="E89" s="31">
        <f>E69</f>
        <v>17706</v>
      </c>
      <c r="F89" s="48">
        <f>F69</f>
        <v>19257</v>
      </c>
      <c r="G89" s="31">
        <f>G69</f>
        <v>18894</v>
      </c>
      <c r="H89" s="31">
        <f>H69</f>
        <v>55857</v>
      </c>
    </row>
    <row r="90" spans="2:8" x14ac:dyDescent="0.2">
      <c r="B90" s="40" t="s">
        <v>67</v>
      </c>
      <c r="C90" s="45"/>
      <c r="D90" s="46"/>
      <c r="E90" s="31">
        <f>E77</f>
        <v>12175</v>
      </c>
      <c r="F90" s="48">
        <f>F77</f>
        <v>14175</v>
      </c>
      <c r="G90" s="31">
        <f>G77</f>
        <v>13800</v>
      </c>
      <c r="H90" s="31">
        <f>H77</f>
        <v>40150</v>
      </c>
    </row>
    <row r="91" spans="2:8" x14ac:dyDescent="0.2">
      <c r="B91" s="40" t="s">
        <v>68</v>
      </c>
      <c r="C91" s="45"/>
      <c r="D91" s="46"/>
      <c r="E91" s="31"/>
      <c r="F91" s="48">
        <v>10000</v>
      </c>
      <c r="G91" s="31"/>
      <c r="H91" s="31">
        <v>10000</v>
      </c>
    </row>
    <row r="92" spans="2:8" x14ac:dyDescent="0.2">
      <c r="B92" s="40" t="s">
        <v>91</v>
      </c>
      <c r="C92" s="45"/>
      <c r="D92" s="46"/>
      <c r="E92" s="31">
        <v>5000</v>
      </c>
      <c r="F92" s="48">
        <v>12200</v>
      </c>
      <c r="G92" s="31">
        <v>16600</v>
      </c>
      <c r="H92" s="31">
        <f>SUM(E92:G92)</f>
        <v>33800</v>
      </c>
    </row>
    <row r="93" spans="2:8" x14ac:dyDescent="0.2">
      <c r="B93" s="30" t="s">
        <v>69</v>
      </c>
      <c r="C93" s="4"/>
      <c r="D93" s="25"/>
      <c r="E93" s="48">
        <f>SUM(E87:E92)</f>
        <v>92178.4</v>
      </c>
      <c r="F93" s="48">
        <f>SUM(F87:F92)</f>
        <v>113800.40000000001</v>
      </c>
      <c r="G93" s="48">
        <f>SUM(G87:G92)</f>
        <v>111955</v>
      </c>
      <c r="H93" s="48">
        <f>SUM(H87:H92)</f>
        <v>317933.80000000005</v>
      </c>
    </row>
    <row r="94" spans="2:8" x14ac:dyDescent="0.2">
      <c r="B94" s="30" t="s">
        <v>70</v>
      </c>
      <c r="C94" s="4"/>
      <c r="D94" s="25"/>
      <c r="E94" s="48">
        <f>E85-E93</f>
        <v>-6568.3999999999942</v>
      </c>
      <c r="F94" s="48">
        <f>F85-F93</f>
        <v>-3048.8000000000029</v>
      </c>
      <c r="G94" s="48">
        <f>G85-G93</f>
        <v>10536.199999999997</v>
      </c>
      <c r="H94" s="48">
        <f>H85-H93</f>
        <v>-8463.8000000000466</v>
      </c>
    </row>
    <row r="95" spans="2:8" x14ac:dyDescent="0.2">
      <c r="B95" s="30" t="s">
        <v>71</v>
      </c>
      <c r="C95" s="4"/>
      <c r="D95" s="25"/>
      <c r="E95" s="31"/>
      <c r="F95" s="48"/>
      <c r="G95" s="31"/>
      <c r="H95" s="31"/>
    </row>
    <row r="96" spans="2:8" x14ac:dyDescent="0.2">
      <c r="B96" s="30" t="s">
        <v>72</v>
      </c>
      <c r="C96" s="4"/>
      <c r="D96" s="25"/>
      <c r="E96" s="31">
        <v>11000</v>
      </c>
      <c r="F96" s="48">
        <v>8000</v>
      </c>
      <c r="G96" s="31"/>
      <c r="H96" s="31">
        <f>SUM(E96:G96)</f>
        <v>19000</v>
      </c>
    </row>
    <row r="97" spans="1:8" x14ac:dyDescent="0.2">
      <c r="B97" s="30" t="s">
        <v>73</v>
      </c>
      <c r="C97" s="4"/>
      <c r="D97" s="25"/>
      <c r="E97" s="31"/>
      <c r="F97" s="31"/>
      <c r="G97" s="31">
        <v>-6000</v>
      </c>
      <c r="H97" s="31">
        <f>SUM(E97:G97)</f>
        <v>-6000</v>
      </c>
    </row>
    <row r="98" spans="1:8" x14ac:dyDescent="0.2">
      <c r="B98" s="30" t="s">
        <v>74</v>
      </c>
      <c r="C98" s="4"/>
      <c r="D98" s="25"/>
      <c r="E98" s="31"/>
      <c r="F98" s="31"/>
      <c r="G98" s="31">
        <v>-490</v>
      </c>
      <c r="H98" s="31">
        <f t="shared" ref="H98:H99" si="8">SUM(E98:G98)</f>
        <v>-490</v>
      </c>
    </row>
    <row r="99" spans="1:8" x14ac:dyDescent="0.2">
      <c r="B99" s="30" t="s">
        <v>75</v>
      </c>
      <c r="C99" s="4"/>
      <c r="D99" s="25"/>
      <c r="E99" s="31">
        <v>11000</v>
      </c>
      <c r="F99" s="31">
        <v>8000</v>
      </c>
      <c r="G99" s="31">
        <f>G97+G98</f>
        <v>-6490</v>
      </c>
      <c r="H99" s="31">
        <f t="shared" si="8"/>
        <v>12510</v>
      </c>
    </row>
    <row r="100" spans="1:8" x14ac:dyDescent="0.2">
      <c r="A100" s="17"/>
      <c r="B100" s="30" t="s">
        <v>76</v>
      </c>
      <c r="C100" s="4"/>
      <c r="D100" s="25"/>
      <c r="E100" s="52">
        <f>E96+E94</f>
        <v>4431.6000000000058</v>
      </c>
      <c r="F100" s="52">
        <f>F96+F94</f>
        <v>4951.1999999999971</v>
      </c>
      <c r="G100" s="52">
        <f>G94+G99</f>
        <v>4046.1999999999971</v>
      </c>
      <c r="H100" s="52">
        <f>G100</f>
        <v>4046.1999999999971</v>
      </c>
    </row>
    <row r="101" spans="1:8" x14ac:dyDescent="0.2">
      <c r="B101" s="26"/>
      <c r="C101" s="27"/>
      <c r="D101" s="28"/>
      <c r="E101" s="3"/>
      <c r="F101" s="3"/>
      <c r="G101" s="3"/>
      <c r="H101" s="3"/>
    </row>
    <row r="104" spans="1:8" ht="15.75" x14ac:dyDescent="0.25">
      <c r="B104" s="57" t="s">
        <v>13</v>
      </c>
      <c r="C104" s="58"/>
      <c r="D104" s="58"/>
      <c r="E104" s="58"/>
      <c r="F104" s="58"/>
      <c r="G104" s="58"/>
      <c r="H104" s="59"/>
    </row>
    <row r="105" spans="1:8" x14ac:dyDescent="0.2">
      <c r="B105" s="30" t="s">
        <v>77</v>
      </c>
      <c r="C105" s="4"/>
      <c r="D105" s="4"/>
      <c r="E105" s="4"/>
      <c r="F105" s="4"/>
      <c r="G105" s="4"/>
      <c r="H105" s="43">
        <f>2*3</f>
        <v>6</v>
      </c>
    </row>
    <row r="106" spans="1:8" x14ac:dyDescent="0.2">
      <c r="B106" s="30" t="s">
        <v>78</v>
      </c>
      <c r="C106" s="4"/>
      <c r="D106" s="4"/>
      <c r="E106" s="4"/>
      <c r="F106" s="4"/>
      <c r="G106" s="4"/>
      <c r="H106" s="31">
        <f>0.05*9</f>
        <v>0.45</v>
      </c>
    </row>
    <row r="107" spans="1:8" x14ac:dyDescent="0.2">
      <c r="B107" s="30" t="s">
        <v>79</v>
      </c>
      <c r="C107" s="4"/>
      <c r="D107" s="4"/>
      <c r="E107" s="4"/>
      <c r="F107" s="4"/>
      <c r="G107" s="4"/>
      <c r="H107" s="31">
        <v>1.1000000000000001</v>
      </c>
    </row>
    <row r="108" spans="1:8" x14ac:dyDescent="0.2">
      <c r="B108" s="30" t="s">
        <v>80</v>
      </c>
      <c r="C108" s="4"/>
      <c r="D108" s="4"/>
      <c r="E108" s="4"/>
      <c r="F108" s="4"/>
      <c r="G108" s="4"/>
      <c r="H108" s="32">
        <v>0.8</v>
      </c>
    </row>
    <row r="109" spans="1:8" x14ac:dyDescent="0.2">
      <c r="B109" s="24" t="s">
        <v>81</v>
      </c>
      <c r="C109" s="4"/>
      <c r="D109" s="4"/>
      <c r="E109" s="4"/>
      <c r="F109" s="4"/>
      <c r="G109" s="4"/>
      <c r="H109" s="43">
        <f>SUM(H105:H108)</f>
        <v>8.3500000000000014</v>
      </c>
    </row>
    <row r="110" spans="1:8" x14ac:dyDescent="0.2">
      <c r="B110" s="26"/>
      <c r="C110" s="27"/>
      <c r="D110" s="27"/>
      <c r="E110" s="2"/>
      <c r="F110" s="2"/>
      <c r="G110" s="2"/>
      <c r="H110" s="3"/>
    </row>
    <row r="111" spans="1:8" x14ac:dyDescent="0.2">
      <c r="A111" s="17"/>
    </row>
    <row r="113" spans="3:7" ht="15.75" x14ac:dyDescent="0.25">
      <c r="C113" s="63"/>
      <c r="D113" s="64"/>
      <c r="E113" s="64"/>
      <c r="F113" s="64"/>
      <c r="G113" s="65"/>
    </row>
    <row r="114" spans="3:7" ht="15.75" x14ac:dyDescent="0.25">
      <c r="C114" s="66" t="s">
        <v>14</v>
      </c>
      <c r="D114" s="67"/>
      <c r="E114" s="67"/>
      <c r="F114" s="67"/>
      <c r="G114" s="68"/>
    </row>
    <row r="115" spans="3:7" ht="15.75" x14ac:dyDescent="0.25">
      <c r="C115" s="54"/>
      <c r="D115" s="55"/>
      <c r="E115" s="55"/>
      <c r="F115" s="55"/>
      <c r="G115" s="56"/>
    </row>
    <row r="116" spans="3:7" x14ac:dyDescent="0.2">
      <c r="C116" s="40" t="s">
        <v>82</v>
      </c>
      <c r="D116" s="4"/>
      <c r="E116" s="4"/>
      <c r="F116" s="4"/>
      <c r="G116" s="52">
        <v>333600</v>
      </c>
    </row>
    <row r="117" spans="3:7" x14ac:dyDescent="0.2">
      <c r="C117" s="40" t="s">
        <v>83</v>
      </c>
      <c r="D117" s="4"/>
      <c r="E117" s="4"/>
      <c r="F117" s="4"/>
      <c r="G117" s="31">
        <v>232130</v>
      </c>
    </row>
    <row r="118" spans="3:7" x14ac:dyDescent="0.2">
      <c r="C118" s="40" t="s">
        <v>84</v>
      </c>
      <c r="D118" s="4"/>
      <c r="E118" s="4"/>
      <c r="F118" s="4"/>
      <c r="G118" s="31">
        <f>G116-G117</f>
        <v>101470</v>
      </c>
    </row>
    <row r="119" spans="3:7" x14ac:dyDescent="0.2">
      <c r="C119" s="40" t="s">
        <v>85</v>
      </c>
      <c r="D119" s="4"/>
      <c r="E119" s="4"/>
      <c r="F119" s="4"/>
      <c r="G119" s="31">
        <v>40150</v>
      </c>
    </row>
    <row r="120" spans="3:7" x14ac:dyDescent="0.2">
      <c r="C120" s="40" t="s">
        <v>86</v>
      </c>
      <c r="D120" s="4"/>
      <c r="E120" s="4"/>
      <c r="F120" s="4"/>
      <c r="G120" s="31">
        <v>4500</v>
      </c>
    </row>
    <row r="121" spans="3:7" x14ac:dyDescent="0.2">
      <c r="C121" s="40" t="s">
        <v>87</v>
      </c>
      <c r="D121" s="4"/>
      <c r="E121" s="4"/>
      <c r="F121" s="4"/>
      <c r="G121" s="31">
        <f>G118-G119-G120</f>
        <v>56820</v>
      </c>
    </row>
    <row r="122" spans="3:7" x14ac:dyDescent="0.2">
      <c r="C122" s="40" t="s">
        <v>88</v>
      </c>
      <c r="D122" s="4"/>
      <c r="E122" s="4"/>
      <c r="F122" s="4"/>
      <c r="G122" s="31">
        <v>490</v>
      </c>
    </row>
    <row r="123" spans="3:7" x14ac:dyDescent="0.2">
      <c r="C123" s="40" t="s">
        <v>89</v>
      </c>
      <c r="D123" s="4"/>
      <c r="E123" s="4"/>
      <c r="F123" s="4"/>
      <c r="G123" s="31">
        <v>16899</v>
      </c>
    </row>
    <row r="124" spans="3:7" x14ac:dyDescent="0.2">
      <c r="C124" s="40" t="s">
        <v>90</v>
      </c>
      <c r="D124" s="4"/>
      <c r="E124" s="4"/>
      <c r="F124" s="4"/>
      <c r="G124" s="51">
        <f>G121-G122-G123</f>
        <v>39431</v>
      </c>
    </row>
    <row r="125" spans="3:7" x14ac:dyDescent="0.2">
      <c r="C125" s="26"/>
      <c r="D125" s="27"/>
      <c r="E125" s="27"/>
      <c r="F125" s="2"/>
      <c r="G125" s="3"/>
    </row>
  </sheetData>
  <mergeCells count="18">
    <mergeCell ref="B5:I5"/>
    <mergeCell ref="B12:H12"/>
    <mergeCell ref="B3:I3"/>
    <mergeCell ref="B1:I1"/>
    <mergeCell ref="B2:I2"/>
    <mergeCell ref="B20:H20"/>
    <mergeCell ref="B30:H30"/>
    <mergeCell ref="B33:D34"/>
    <mergeCell ref="B45:H45"/>
    <mergeCell ref="B55:H55"/>
    <mergeCell ref="C115:G115"/>
    <mergeCell ref="B64:H64"/>
    <mergeCell ref="B68:D68"/>
    <mergeCell ref="B73:H73"/>
    <mergeCell ref="B81:H81"/>
    <mergeCell ref="B104:H104"/>
    <mergeCell ref="C113:G113"/>
    <mergeCell ref="C114:G114"/>
  </mergeCells>
  <pageMargins left="0.7" right="0.7" top="0.75" bottom="0.75" header="0.3" footer="0.3"/>
  <pageSetup scale="88" orientation="landscape" r:id="rId1"/>
  <headerFooter>
    <oddHeader>&amp;L&amp;"Arial,Bold"&amp;12MANAGERIAL ACCOUNTING - Fourth Edition&amp;R&amp;"Arial,Bold"&amp;12Solutions Manual</oddHeader>
    <oddFooter>&amp;L&amp;"Arial,Bold"&amp;12Chapter 9: The Master Budget&amp;R&amp;"Arial,Bold"&amp;12Page &amp;P of &amp;N</oddFooter>
  </headerFooter>
  <rowBreaks count="3" manualBreakCount="3">
    <brk id="29" max="16383" man="1"/>
    <brk id="63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P9-60B</vt:lpstr>
      <vt:lpstr>'P9-60B'!Print_Area</vt:lpstr>
    </vt:vector>
  </TitlesOfParts>
  <Company>SLCC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Gunn</dc:creator>
  <cp:lastModifiedBy>admin</cp:lastModifiedBy>
  <dcterms:created xsi:type="dcterms:W3CDTF">2014-11-12T21:11:22Z</dcterms:created>
  <dcterms:modified xsi:type="dcterms:W3CDTF">2014-11-30T21:39:53Z</dcterms:modified>
</cp:coreProperties>
</file>